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lin\Desktop\"/>
    </mc:Choice>
  </mc:AlternateContent>
  <xr:revisionPtr revIDLastSave="0" documentId="8_{6332F9C3-05D0-446D-B224-D54859D9E28A}" xr6:coauthVersionLast="43" xr6:coauthVersionMax="43" xr10:uidLastSave="{00000000-0000-0000-0000-000000000000}"/>
  <bookViews>
    <workbookView xWindow="-120" yWindow="-120" windowWidth="20640" windowHeight="11160" xr2:uid="{00000000-000D-0000-FFFF-FFFF00000000}"/>
  </bookViews>
  <sheets>
    <sheet name="SIMULADOR" sheetId="1" r:id="rId1"/>
    <sheet name="DADO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0" i="1" l="1"/>
  <c r="M10" i="1" l="1"/>
  <c r="L10" i="1"/>
  <c r="K10" i="1"/>
  <c r="E21" i="1" l="1"/>
  <c r="F17" i="1"/>
  <c r="F18" i="1"/>
  <c r="H10" i="1" l="1"/>
  <c r="J13" i="1" l="1"/>
  <c r="F19" i="1"/>
  <c r="Q10" i="1"/>
  <c r="F11" i="1"/>
  <c r="F13" i="1"/>
  <c r="F12" i="1"/>
  <c r="Q11" i="1" l="1"/>
  <c r="E22" i="1" s="1"/>
  <c r="F14" i="1"/>
  <c r="G10" i="1" l="1"/>
  <c r="P10" i="1" s="1"/>
  <c r="I11" i="1"/>
  <c r="O11" i="1" s="1"/>
  <c r="P13" i="1" s="1"/>
  <c r="K11" i="1"/>
  <c r="L11" i="1"/>
  <c r="L13" i="1" s="1"/>
  <c r="M11" i="1"/>
  <c r="M13" i="1" s="1"/>
  <c r="P11" i="1" l="1"/>
  <c r="I10" i="1"/>
  <c r="L12" i="1"/>
  <c r="M9" i="1" s="1"/>
  <c r="K12" i="1"/>
  <c r="K9" i="1" s="1"/>
  <c r="K13" i="1"/>
  <c r="O10" i="1" s="1"/>
  <c r="M12" i="1"/>
  <c r="T13" i="1" l="1"/>
  <c r="J21" i="1" s="1"/>
  <c r="L21" i="1" s="1"/>
  <c r="L9" i="1"/>
  <c r="T10" i="1" s="1" a="1"/>
  <c r="T10" i="1" s="1"/>
  <c r="T11" i="1" s="1"/>
  <c r="Q12" i="1" s="1"/>
  <c r="H21" i="1" l="1"/>
  <c r="H22" i="1" s="1"/>
</calcChain>
</file>

<file path=xl/sharedStrings.xml><?xml version="1.0" encoding="utf-8"?>
<sst xmlns="http://schemas.openxmlformats.org/spreadsheetml/2006/main" count="62" uniqueCount="47">
  <si>
    <t>Escalão</t>
  </si>
  <si>
    <t>Dias</t>
  </si>
  <si>
    <t>Mestrado</t>
  </si>
  <si>
    <t>SIM</t>
  </si>
  <si>
    <t>NÃO</t>
  </si>
  <si>
    <t>Antecipa</t>
  </si>
  <si>
    <t>Meio Ano</t>
  </si>
  <si>
    <t>NADA</t>
  </si>
  <si>
    <t>Doutoramento</t>
  </si>
  <si>
    <t>Dois Anos</t>
  </si>
  <si>
    <t>Um Ano</t>
  </si>
  <si>
    <t>Avaliação</t>
  </si>
  <si>
    <t>Muito Bom</t>
  </si>
  <si>
    <t>Excelente</t>
  </si>
  <si>
    <t>Data de Mudança de Escalão</t>
  </si>
  <si>
    <t>Última Avaliação (DR 26/2012)</t>
  </si>
  <si>
    <t>Mestrado desde a última mudança?</t>
  </si>
  <si>
    <t>Doutoramento desde a última mudança?</t>
  </si>
  <si>
    <t>RECUPERA</t>
  </si>
  <si>
    <t>MESES</t>
  </si>
  <si>
    <t>DIAS</t>
  </si>
  <si>
    <t>MUDA EM</t>
  </si>
  <si>
    <t>SEM NADA</t>
  </si>
  <si>
    <t>2A 9M 18D</t>
  </si>
  <si>
    <t>TEMPO EM FALTA (FASEADO)</t>
  </si>
  <si>
    <t>Passaram</t>
  </si>
  <si>
    <t>Faltam</t>
  </si>
  <si>
    <t>Mudança</t>
  </si>
  <si>
    <t>A PREENCHER:</t>
  </si>
  <si>
    <t>QUAL A MODALIDADE MAIS FAVORÁVEL?</t>
  </si>
  <si>
    <t>PROGRESSÃO</t>
  </si>
  <si>
    <t>desperdício (dias)</t>
  </si>
  <si>
    <t>dias</t>
  </si>
  <si>
    <t>Em 1 de Junho de 2019 tem</t>
  </si>
  <si>
    <t>Em 1 de Junho de 2020 tem</t>
  </si>
  <si>
    <t>Em 1 de Junho de 2021 tem</t>
  </si>
  <si>
    <t xml:space="preserve">Mudou ao </t>
  </si>
  <si>
    <t>escalão em</t>
  </si>
  <si>
    <t>e sobram</t>
  </si>
  <si>
    <t xml:space="preserve">Muda Novamente ao </t>
  </si>
  <si>
    <t xml:space="preserve">escalão em </t>
  </si>
  <si>
    <t>Bom</t>
  </si>
  <si>
    <t>COM OPÇÂO DO FASEAMENTO</t>
  </si>
  <si>
    <t>Escalão onde se encontra</t>
  </si>
  <si>
    <t>2A 9M 18D (1018 DIAS)</t>
  </si>
  <si>
    <t>FASEADO 1/3 339+339+340</t>
  </si>
  <si>
    <r>
      <t xml:space="preserve">SIMULADOR DE MUDANÇA DE ESCALÃO </t>
    </r>
    <r>
      <rPr>
        <b/>
        <sz val="9"/>
        <color theme="1"/>
        <rFont val="Calibri"/>
        <family val="2"/>
        <scheme val="minor"/>
      </rPr>
      <t>(11-05-2019)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</si>
</sst>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8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1" fillId="0" borderId="0" xfId="0" applyNumberFormat="1" applyFont="1"/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/>
    <xf numFmtId="0" fontId="7" fillId="0" borderId="0" xfId="0" applyFont="1" applyAlignment="1"/>
    <xf numFmtId="0" fontId="6" fillId="3" borderId="0" xfId="0" applyFont="1" applyFill="1" applyBorder="1"/>
    <xf numFmtId="0" fontId="8" fillId="3" borderId="0" xfId="0" applyFont="1" applyFill="1" applyBorder="1" applyAlignment="1">
      <alignment vertical="center"/>
    </xf>
    <xf numFmtId="0" fontId="12" fillId="3" borderId="0" xfId="0" applyFont="1" applyFill="1" applyBorder="1"/>
    <xf numFmtId="0" fontId="1" fillId="3" borderId="0" xfId="0" applyFont="1" applyFill="1" applyBorder="1"/>
    <xf numFmtId="0" fontId="13" fillId="3" borderId="0" xfId="0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>
      <alignment horizontal="center" vertical="center"/>
    </xf>
    <xf numFmtId="0" fontId="0" fillId="3" borderId="0" xfId="0" applyFont="1" applyFill="1" applyBorder="1"/>
    <xf numFmtId="0" fontId="0" fillId="0" borderId="0" xfId="0" applyFont="1"/>
    <xf numFmtId="0" fontId="14" fillId="3" borderId="0" xfId="0" applyFont="1" applyFill="1" applyBorder="1" applyAlignment="1">
      <alignment horizontal="center" vertical="top"/>
    </xf>
    <xf numFmtId="0" fontId="0" fillId="3" borderId="0" xfId="0" applyFont="1" applyFill="1" applyBorder="1" applyAlignment="1"/>
    <xf numFmtId="0" fontId="1" fillId="0" borderId="0" xfId="0" applyFont="1"/>
    <xf numFmtId="1" fontId="1" fillId="3" borderId="0" xfId="0" applyNumberFormat="1" applyFont="1" applyFill="1" applyBorder="1"/>
    <xf numFmtId="0" fontId="1" fillId="3" borderId="0" xfId="0" applyFont="1" applyFill="1"/>
    <xf numFmtId="0" fontId="11" fillId="4" borderId="0" xfId="0" applyFont="1" applyFill="1" applyAlignment="1">
      <alignment horizontal="center"/>
    </xf>
    <xf numFmtId="0" fontId="1" fillId="4" borderId="0" xfId="0" applyFont="1" applyFill="1"/>
    <xf numFmtId="0" fontId="1" fillId="4" borderId="0" xfId="0" applyFont="1" applyFill="1" applyBorder="1"/>
    <xf numFmtId="0" fontId="16" fillId="4" borderId="0" xfId="0" applyFont="1" applyFill="1" applyBorder="1" applyAlignment="1">
      <alignment horizontal="right" vertical="top"/>
    </xf>
    <xf numFmtId="0" fontId="15" fillId="4" borderId="0" xfId="0" applyFont="1" applyFill="1" applyBorder="1"/>
    <xf numFmtId="0" fontId="1" fillId="4" borderId="0" xfId="0" applyFont="1" applyFill="1" applyBorder="1" applyAlignment="1"/>
    <xf numFmtId="0" fontId="15" fillId="4" borderId="0" xfId="0" applyFont="1" applyFill="1" applyBorder="1" applyAlignment="1">
      <alignment horizontal="center" vertical="top"/>
    </xf>
    <xf numFmtId="0" fontId="15" fillId="4" borderId="0" xfId="0" applyFont="1" applyFill="1" applyBorder="1" applyAlignment="1"/>
    <xf numFmtId="0" fontId="15" fillId="4" borderId="0" xfId="0" applyFont="1" applyFill="1" applyBorder="1" applyAlignment="1">
      <alignment horizontal="left" vertical="top"/>
    </xf>
    <xf numFmtId="0" fontId="15" fillId="4" borderId="0" xfId="0" applyFont="1" applyFill="1" applyBorder="1" applyAlignment="1">
      <alignment vertical="top"/>
    </xf>
    <xf numFmtId="0" fontId="17" fillId="4" borderId="0" xfId="0" applyFont="1" applyFill="1" applyBorder="1" applyAlignment="1">
      <alignment horizontal="center"/>
    </xf>
    <xf numFmtId="0" fontId="10" fillId="3" borderId="10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0" fillId="3" borderId="12" xfId="0" applyFont="1" applyFill="1" applyBorder="1" applyAlignment="1">
      <alignment horizontal="left" vertical="center"/>
    </xf>
    <xf numFmtId="0" fontId="10" fillId="3" borderId="11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/>
    </xf>
    <xf numFmtId="0" fontId="11" fillId="3" borderId="0" xfId="0" applyFont="1" applyFill="1" applyBorder="1"/>
    <xf numFmtId="0" fontId="11" fillId="3" borderId="0" xfId="0" applyFont="1" applyFill="1" applyBorder="1" applyAlignment="1">
      <alignment horizontal="center"/>
    </xf>
    <xf numFmtId="14" fontId="1" fillId="3" borderId="0" xfId="0" applyNumberFormat="1" applyFont="1" applyFill="1" applyBorder="1"/>
    <xf numFmtId="0" fontId="18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0" fontId="18" fillId="0" borderId="0" xfId="0" applyFont="1" applyBorder="1" applyAlignment="1">
      <alignment vertical="center" wrapText="1"/>
    </xf>
  </cellXfs>
  <cellStyles count="1">
    <cellStyle name="Normal" xfId="0" builtinId="0"/>
  </cellStyles>
  <dxfs count="2">
    <dxf>
      <fill>
        <patternFill>
          <bgColor theme="5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2577351</xdr:colOff>
      <xdr:row>6</xdr:row>
      <xdr:rowOff>123265</xdr:rowOff>
    </xdr:from>
    <xdr:to>
      <xdr:col>4</xdr:col>
      <xdr:colOff>638734</xdr:colOff>
      <xdr:row>7</xdr:row>
      <xdr:rowOff>112059</xdr:rowOff>
    </xdr:to>
    <xdr:sp macro="" textlink="">
      <xdr:nvSpPr>
        <xdr:cNvPr id="2" name="Seta em curva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5400000">
          <a:off x="4465542" y="1114985"/>
          <a:ext cx="257736" cy="1053354"/>
        </a:xfrm>
        <a:prstGeom prst="bentArrow">
          <a:avLst>
            <a:gd name="adj1" fmla="val 7692"/>
            <a:gd name="adj2" fmla="val 16346"/>
            <a:gd name="adj3" fmla="val 30769"/>
            <a:gd name="adj4" fmla="val 6105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3</xdr:col>
      <xdr:colOff>0</xdr:colOff>
      <xdr:row>0</xdr:row>
      <xdr:rowOff>0</xdr:rowOff>
    </xdr:from>
    <xdr:to>
      <xdr:col>20</xdr:col>
      <xdr:colOff>381000</xdr:colOff>
      <xdr:row>0</xdr:row>
      <xdr:rowOff>1255059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74D33A0C-2B8D-4496-B74C-1AE487EEA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294" y="0"/>
          <a:ext cx="8662147" cy="12550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V32"/>
  <sheetViews>
    <sheetView showGridLines="0" showRowColHeaders="0" tabSelected="1" zoomScale="85" zoomScaleNormal="85" workbookViewId="0">
      <selection activeCell="E10" sqref="E10"/>
    </sheetView>
  </sheetViews>
  <sheetFormatPr defaultRowHeight="15" x14ac:dyDescent="0.25"/>
  <cols>
    <col min="1" max="1" width="0.42578125" customWidth="1"/>
    <col min="2" max="2" width="0.7109375" customWidth="1"/>
    <col min="3" max="3" width="1.42578125" customWidth="1"/>
    <col min="4" max="4" width="44.85546875" customWidth="1"/>
    <col min="5" max="5" width="14.42578125" customWidth="1"/>
    <col min="6" max="15" width="0.7109375" style="22" customWidth="1"/>
    <col min="16" max="16" width="18.85546875" customWidth="1"/>
    <col min="17" max="17" width="5.5703125" customWidth="1"/>
    <col min="19" max="19" width="5" customWidth="1"/>
    <col min="20" max="20" width="19.7109375" customWidth="1"/>
  </cols>
  <sheetData>
    <row r="1" spans="4:22" ht="118.5" customHeight="1" x14ac:dyDescent="0.25">
      <c r="D1" s="41"/>
      <c r="E1" s="41"/>
      <c r="F1" s="41"/>
      <c r="G1" s="41"/>
      <c r="H1" s="41"/>
      <c r="I1" s="41"/>
      <c r="J1" s="41"/>
      <c r="K1" s="41"/>
    </row>
    <row r="2" spans="4:22" ht="6" customHeight="1" x14ac:dyDescent="0.25"/>
    <row r="3" spans="4:22" ht="28.5" x14ac:dyDescent="0.45">
      <c r="D3" s="42" t="s">
        <v>46</v>
      </c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</row>
    <row r="4" spans="4:22" x14ac:dyDescent="0.25">
      <c r="P4" s="10"/>
      <c r="Q4" s="10"/>
      <c r="R4" s="10"/>
      <c r="S4" s="10"/>
      <c r="T4" s="10"/>
      <c r="U4" s="10"/>
      <c r="V4" s="10"/>
    </row>
    <row r="5" spans="4:22" ht="21" x14ac:dyDescent="0.35">
      <c r="P5" s="44" t="s">
        <v>29</v>
      </c>
      <c r="Q5" s="44"/>
      <c r="R5" s="44"/>
      <c r="S5" s="44"/>
      <c r="T5" s="44"/>
      <c r="U5" s="11"/>
      <c r="V5" s="10"/>
    </row>
    <row r="6" spans="4:22" x14ac:dyDescent="0.25">
      <c r="F6" s="15"/>
      <c r="G6" s="15"/>
      <c r="H6" s="15"/>
      <c r="I6" s="15"/>
      <c r="J6" s="15"/>
      <c r="K6" s="15"/>
      <c r="L6" s="15"/>
      <c r="M6" s="15"/>
      <c r="N6" s="15"/>
      <c r="O6" s="15"/>
      <c r="P6" s="12"/>
      <c r="Q6" s="12"/>
      <c r="R6" s="12"/>
      <c r="S6" s="12"/>
      <c r="T6" s="12"/>
      <c r="U6" s="12"/>
      <c r="V6" s="10"/>
    </row>
    <row r="7" spans="4:22" ht="21" customHeight="1" x14ac:dyDescent="0.3">
      <c r="D7" s="43" t="s">
        <v>28</v>
      </c>
      <c r="E7" s="43"/>
      <c r="F7" s="23">
        <v>43465</v>
      </c>
      <c r="G7" s="55" t="s">
        <v>22</v>
      </c>
      <c r="H7" s="15"/>
      <c r="I7" s="56" t="s">
        <v>23</v>
      </c>
      <c r="J7" s="15"/>
      <c r="K7" s="57" t="s">
        <v>24</v>
      </c>
      <c r="L7" s="57"/>
      <c r="M7" s="57"/>
      <c r="N7" s="15"/>
      <c r="O7" s="15"/>
      <c r="P7" s="45" t="s">
        <v>44</v>
      </c>
      <c r="Q7" s="46" t="s">
        <v>30</v>
      </c>
      <c r="R7" s="47"/>
      <c r="S7" s="48"/>
      <c r="T7" s="45" t="s">
        <v>45</v>
      </c>
      <c r="U7" s="13"/>
      <c r="V7" s="10"/>
    </row>
    <row r="8" spans="4:22" ht="10.5" customHeight="1" x14ac:dyDescent="0.25">
      <c r="E8" s="5">
        <v>43101</v>
      </c>
      <c r="F8" s="23">
        <v>43466</v>
      </c>
      <c r="G8" s="15"/>
      <c r="H8" s="15"/>
      <c r="I8" s="15"/>
      <c r="J8" s="15"/>
      <c r="K8" s="58">
        <v>43617</v>
      </c>
      <c r="L8" s="58">
        <v>43983</v>
      </c>
      <c r="M8" s="58">
        <v>44348</v>
      </c>
      <c r="N8" s="15"/>
      <c r="O8" s="15"/>
      <c r="P8" s="45"/>
      <c r="Q8" s="49"/>
      <c r="R8" s="50"/>
      <c r="S8" s="51"/>
      <c r="T8" s="45"/>
      <c r="U8" s="12"/>
      <c r="V8" s="10"/>
    </row>
    <row r="9" spans="4:22" ht="24" customHeight="1" x14ac:dyDescent="0.3">
      <c r="D9" s="6" t="s">
        <v>43</v>
      </c>
      <c r="E9" s="8">
        <v>4</v>
      </c>
      <c r="F9" s="15"/>
      <c r="G9" s="55" t="s">
        <v>21</v>
      </c>
      <c r="H9" s="15"/>
      <c r="I9" s="15"/>
      <c r="J9" s="15" t="s">
        <v>27</v>
      </c>
      <c r="K9" s="58">
        <f>K8+K12</f>
        <v>44584</v>
      </c>
      <c r="L9" s="58">
        <f>IF(K12&lt;365,K8+K12,L8+L12)</f>
        <v>44245</v>
      </c>
      <c r="M9" s="58">
        <f>IF(M11&lt;365,L8+L12,M8+M12)</f>
        <v>44245</v>
      </c>
      <c r="N9" s="15"/>
      <c r="O9" s="15"/>
      <c r="P9" s="45"/>
      <c r="Q9" s="52"/>
      <c r="R9" s="53"/>
      <c r="S9" s="54"/>
      <c r="T9" s="45"/>
      <c r="U9" s="12"/>
      <c r="V9" s="10"/>
    </row>
    <row r="10" spans="4:22" ht="24" customHeight="1" x14ac:dyDescent="0.3">
      <c r="D10" s="6" t="s">
        <v>14</v>
      </c>
      <c r="E10" s="9">
        <v>43463</v>
      </c>
      <c r="F10" s="23">
        <f>E10-E8</f>
        <v>362</v>
      </c>
      <c r="G10" s="58">
        <f>IF(E10&gt;43465,IF(E9=5,E10+730,E10+1460)-1018,IF(F10&gt;0,IF(E9=5,E10+730,E10+1460),IF(E9=5,E10+730,E10+1460)-F10))-F14*365</f>
        <v>44923</v>
      </c>
      <c r="H10" s="15">
        <f>IF(E10&gt;43465,IF(E9=5,730,1460),IF(E9=4,730,1460))</f>
        <v>730</v>
      </c>
      <c r="I10" s="58">
        <f>IF(E9=4,G10+0,G10+(1460-1018))</f>
        <v>44923</v>
      </c>
      <c r="J10" s="15" t="s">
        <v>25</v>
      </c>
      <c r="K10" s="15">
        <f>K8-E10+339</f>
        <v>493</v>
      </c>
      <c r="L10" s="15">
        <f>L8-E10+(339*2)</f>
        <v>1198</v>
      </c>
      <c r="M10" s="15">
        <f>M8-E10+(339*2+340)</f>
        <v>1903</v>
      </c>
      <c r="N10" s="15"/>
      <c r="O10" s="15">
        <f>MAX(K13:M13)</f>
        <v>443</v>
      </c>
      <c r="P10" s="17">
        <f>IF(E10&gt;G10,E10,G10)</f>
        <v>44923</v>
      </c>
      <c r="Q10" s="36">
        <f>E9+1</f>
        <v>5</v>
      </c>
      <c r="R10" s="39" t="s">
        <v>0</v>
      </c>
      <c r="S10" s="40"/>
      <c r="T10" s="17">
        <f t="array" aca="1" ref="T10" ca="1">MIN(IF(K9:M9&gt;TODAY(),K9:M9))</f>
        <v>44245</v>
      </c>
      <c r="U10" s="12"/>
      <c r="V10" s="10"/>
    </row>
    <row r="11" spans="4:22" ht="24" customHeight="1" x14ac:dyDescent="0.3">
      <c r="D11" s="6" t="s">
        <v>15</v>
      </c>
      <c r="E11" s="8" t="s">
        <v>41</v>
      </c>
      <c r="F11" s="15">
        <f>IF(E11=DADOS!D4,1,IF(E11=DADOS!D3,0.5,0))</f>
        <v>0</v>
      </c>
      <c r="G11" s="15"/>
      <c r="H11" s="58"/>
      <c r="I11" s="15">
        <f>1008-H10+F14*365</f>
        <v>278</v>
      </c>
      <c r="J11" s="15" t="s">
        <v>26</v>
      </c>
      <c r="K11" s="23">
        <f>IF(E9=5,730-K10,1460-K10)-F14*365</f>
        <v>967</v>
      </c>
      <c r="L11" s="23">
        <f>IF(E9=5,730-L10,1460-L10)-F14*365</f>
        <v>262</v>
      </c>
      <c r="M11" s="23">
        <f>IF(E9=5,730-M10,1460-M10)-F14*365</f>
        <v>-443</v>
      </c>
      <c r="N11" s="15"/>
      <c r="O11" s="15">
        <f>IF(I11&lt;0,0,I11)</f>
        <v>278</v>
      </c>
      <c r="P11" s="17">
        <f>IF(Q10=5,IF(E10&gt;43465,P10+730,I10),IF(E10&gt;43465,P10+1460,I10))</f>
        <v>44923</v>
      </c>
      <c r="Q11" s="36">
        <f>Q10+1</f>
        <v>6</v>
      </c>
      <c r="R11" s="39" t="s">
        <v>0</v>
      </c>
      <c r="S11" s="40"/>
      <c r="T11" s="17">
        <f ca="1">IF(T10&lt;K8,IF(E9=4,T10+730,T10+1460)-339*2+340,IF(T10&lt;L8,IF(E9=4,T10+730,T10+1460)-339*2,IF(T10&lt;M8,IF(E9=4,T10+730,T10+1460)-340)))</f>
        <v>44635</v>
      </c>
      <c r="U11" s="12"/>
      <c r="V11" s="10"/>
    </row>
    <row r="12" spans="4:22" ht="24" customHeight="1" x14ac:dyDescent="0.3">
      <c r="D12" s="6" t="s">
        <v>16</v>
      </c>
      <c r="E12" s="8" t="s">
        <v>4</v>
      </c>
      <c r="F12" s="15">
        <f>IF(E12="SIM",1,0)</f>
        <v>0</v>
      </c>
      <c r="G12" s="15"/>
      <c r="H12" s="59"/>
      <c r="I12" s="59"/>
      <c r="J12" s="60"/>
      <c r="K12" s="60">
        <f>IF(K11&lt;0,0,K11)</f>
        <v>967</v>
      </c>
      <c r="L12" s="60">
        <f>IF(L11&lt;0,0,L11)</f>
        <v>262</v>
      </c>
      <c r="M12" s="60">
        <f t="shared" ref="M12" si="0">IF(M11&lt;0,0,M11)</f>
        <v>0</v>
      </c>
      <c r="N12" s="15"/>
      <c r="O12" s="15"/>
      <c r="P12" s="14" t="s">
        <v>31</v>
      </c>
      <c r="Q12" s="37" t="str">
        <f ca="1">IF(P11&lt;T11,P7,T7)</f>
        <v>FASEADO 1/3 339+339+340</v>
      </c>
      <c r="R12" s="37"/>
      <c r="S12" s="37"/>
      <c r="T12" s="15" t="s">
        <v>31</v>
      </c>
      <c r="U12" s="12"/>
      <c r="V12" s="10"/>
    </row>
    <row r="13" spans="4:22" ht="24" customHeight="1" x14ac:dyDescent="0.3">
      <c r="D13" s="6" t="s">
        <v>17</v>
      </c>
      <c r="E13" s="8" t="s">
        <v>4</v>
      </c>
      <c r="F13" s="15">
        <f>IF(E13="SIM",2,0)</f>
        <v>0</v>
      </c>
      <c r="G13" s="59"/>
      <c r="H13" s="59"/>
      <c r="I13" s="59"/>
      <c r="J13" s="60">
        <f>K8-E10</f>
        <v>154</v>
      </c>
      <c r="K13" s="60">
        <f>IF(K11&lt;0,ABS(K11),0)</f>
        <v>0</v>
      </c>
      <c r="L13" s="60">
        <f>IF(L11&lt;0,ABS(L11)+339,0)</f>
        <v>0</v>
      </c>
      <c r="M13" s="60">
        <f>IF(M11&lt;0,ABS(M11),0)</f>
        <v>443</v>
      </c>
      <c r="N13" s="15"/>
      <c r="O13" s="15"/>
      <c r="P13" s="16">
        <f>O11</f>
        <v>278</v>
      </c>
      <c r="Q13" s="38"/>
      <c r="R13" s="38"/>
      <c r="S13" s="38"/>
      <c r="T13" s="16">
        <f>O10</f>
        <v>443</v>
      </c>
      <c r="U13" s="12"/>
      <c r="V13" s="10"/>
    </row>
    <row r="14" spans="4:22" ht="15" customHeight="1" x14ac:dyDescent="0.25">
      <c r="D14" s="19"/>
      <c r="E14" s="19"/>
      <c r="F14" s="15">
        <f>SUM(F11:F13)</f>
        <v>0</v>
      </c>
      <c r="G14" s="59"/>
      <c r="H14" s="59"/>
      <c r="I14" s="59"/>
      <c r="J14" s="59"/>
      <c r="K14" s="59"/>
      <c r="L14" s="59"/>
      <c r="M14" s="15"/>
      <c r="N14" s="15"/>
      <c r="O14" s="15"/>
      <c r="P14" s="20"/>
      <c r="Q14" s="18"/>
      <c r="R14" s="18"/>
      <c r="S14" s="18"/>
      <c r="T14" s="21"/>
      <c r="U14" s="12"/>
      <c r="V14" s="10"/>
    </row>
    <row r="15" spans="4:22" s="24" customFormat="1" ht="13.5" customHeight="1" x14ac:dyDescent="0.35">
      <c r="D15" s="25" t="s">
        <v>42</v>
      </c>
      <c r="E15" s="26"/>
      <c r="F15" s="26"/>
      <c r="G15" s="26"/>
      <c r="H15" s="26"/>
      <c r="I15" s="26"/>
      <c r="J15" s="26"/>
      <c r="K15" s="26"/>
      <c r="L15" s="27"/>
      <c r="M15" s="27"/>
      <c r="N15" s="27"/>
      <c r="O15" s="27"/>
      <c r="P15" s="28"/>
      <c r="Q15" s="29"/>
      <c r="R15" s="29"/>
      <c r="S15" s="27"/>
      <c r="T15" s="30"/>
    </row>
    <row r="16" spans="4:22" s="24" customFormat="1" ht="13.5" customHeight="1" x14ac:dyDescent="0.35">
      <c r="D16" s="26"/>
      <c r="E16" s="26"/>
      <c r="F16" s="26"/>
      <c r="G16" s="26"/>
      <c r="H16" s="26"/>
      <c r="I16" s="26"/>
      <c r="J16" s="26"/>
      <c r="K16" s="26"/>
      <c r="L16" s="29"/>
      <c r="M16" s="29"/>
      <c r="N16" s="29"/>
      <c r="O16" s="29"/>
      <c r="P16" s="31"/>
      <c r="Q16" s="29"/>
      <c r="R16" s="29"/>
      <c r="S16" s="29"/>
      <c r="T16" s="32"/>
    </row>
    <row r="17" spans="4:20" s="24" customFormat="1" ht="13.5" customHeight="1" x14ac:dyDescent="0.35">
      <c r="D17" s="26" t="s">
        <v>33</v>
      </c>
      <c r="E17" s="26"/>
      <c r="F17" s="26">
        <f>K10</f>
        <v>493</v>
      </c>
      <c r="G17" s="26" t="s">
        <v>32</v>
      </c>
      <c r="H17" s="26"/>
      <c r="I17" s="26"/>
      <c r="J17" s="26"/>
      <c r="K17" s="26"/>
      <c r="L17" s="29"/>
      <c r="M17" s="29"/>
      <c r="N17" s="29"/>
      <c r="O17" s="29"/>
      <c r="P17" s="33"/>
      <c r="Q17" s="29"/>
      <c r="R17" s="29"/>
      <c r="S17" s="29"/>
      <c r="T17" s="32"/>
    </row>
    <row r="18" spans="4:20" s="24" customFormat="1" ht="13.5" customHeight="1" x14ac:dyDescent="0.35">
      <c r="D18" s="26" t="s">
        <v>34</v>
      </c>
      <c r="E18" s="26"/>
      <c r="F18" s="26">
        <f>L10</f>
        <v>1198</v>
      </c>
      <c r="G18" s="26" t="s">
        <v>32</v>
      </c>
      <c r="H18" s="26"/>
      <c r="I18" s="26"/>
      <c r="J18" s="26"/>
      <c r="K18" s="26"/>
      <c r="L18" s="29"/>
      <c r="M18" s="29"/>
      <c r="N18" s="29"/>
      <c r="O18" s="29"/>
      <c r="P18" s="34"/>
      <c r="Q18" s="29"/>
      <c r="R18" s="29"/>
      <c r="S18" s="29"/>
      <c r="T18" s="32"/>
    </row>
    <row r="19" spans="4:20" s="24" customFormat="1" ht="13.5" customHeight="1" x14ac:dyDescent="0.35">
      <c r="D19" s="26" t="s">
        <v>35</v>
      </c>
      <c r="E19" s="26"/>
      <c r="F19" s="26">
        <f>M10</f>
        <v>1903</v>
      </c>
      <c r="G19" s="26" t="s">
        <v>32</v>
      </c>
      <c r="H19" s="26"/>
      <c r="I19" s="26"/>
      <c r="J19" s="26"/>
      <c r="K19" s="26"/>
      <c r="L19" s="29"/>
      <c r="M19" s="29"/>
      <c r="N19" s="29"/>
      <c r="O19" s="29"/>
      <c r="P19" s="29"/>
      <c r="Q19" s="29"/>
      <c r="R19" s="35"/>
      <c r="S19" s="29"/>
      <c r="T19" s="29"/>
    </row>
    <row r="20" spans="4:20" s="22" customFormat="1" ht="13.5" customHeight="1" x14ac:dyDescent="0.25"/>
    <row r="21" spans="4:20" s="22" customFormat="1" ht="13.5" customHeight="1" x14ac:dyDescent="0.25">
      <c r="D21" s="22" t="s">
        <v>36</v>
      </c>
      <c r="E21" s="22">
        <f>E9+1</f>
        <v>5</v>
      </c>
      <c r="G21" s="22" t="s">
        <v>37</v>
      </c>
      <c r="H21" s="5">
        <f ca="1">T10</f>
        <v>44245</v>
      </c>
      <c r="I21" s="22" t="s">
        <v>38</v>
      </c>
      <c r="J21" s="22">
        <f>T13</f>
        <v>443</v>
      </c>
      <c r="K21" s="22" t="s">
        <v>32</v>
      </c>
      <c r="L21" s="61">
        <f>IF(E21=5,730-J21,1460-J21)</f>
        <v>287</v>
      </c>
    </row>
    <row r="22" spans="4:20" s="22" customFormat="1" ht="13.5" customHeight="1" x14ac:dyDescent="0.25">
      <c r="D22" s="22" t="s">
        <v>39</v>
      </c>
      <c r="E22" s="22">
        <f>Q11</f>
        <v>6</v>
      </c>
      <c r="G22" s="22" t="s">
        <v>40</v>
      </c>
      <c r="H22" s="5">
        <f ca="1">H21+L21</f>
        <v>44532</v>
      </c>
    </row>
    <row r="23" spans="4:20" s="22" customFormat="1" x14ac:dyDescent="0.25"/>
    <row r="24" spans="4:20" s="22" customFormat="1" x14ac:dyDescent="0.25"/>
    <row r="25" spans="4:20" s="22" customFormat="1" x14ac:dyDescent="0.25"/>
    <row r="26" spans="4:20" x14ac:dyDescent="0.25">
      <c r="D26" s="19"/>
      <c r="E26" s="19"/>
    </row>
    <row r="27" spans="4:20" x14ac:dyDescent="0.25">
      <c r="D27" s="19"/>
      <c r="E27" s="19"/>
    </row>
    <row r="28" spans="4:20" x14ac:dyDescent="0.25">
      <c r="D28" s="19"/>
      <c r="E28" s="19"/>
    </row>
    <row r="29" spans="4:20" x14ac:dyDescent="0.25">
      <c r="D29" s="19"/>
      <c r="E29" s="19"/>
    </row>
    <row r="30" spans="4:20" x14ac:dyDescent="0.25">
      <c r="D30" s="19"/>
      <c r="E30" s="19"/>
    </row>
    <row r="31" spans="4:20" x14ac:dyDescent="0.25">
      <c r="D31" s="19"/>
      <c r="E31" s="19"/>
    </row>
    <row r="32" spans="4:20" x14ac:dyDescent="0.25">
      <c r="D32" s="19"/>
      <c r="E32" s="19"/>
    </row>
  </sheetData>
  <sheetProtection algorithmName="SHA-512" hashValue="a1/fDZHYcldE0GrJKxkalKsbmWh1TaM1/YTC8f9qiQkML9J9yBSYK0NP8Lt2QMRzcXTfo103KdbgypWXZX7Lcw==" saltValue="1ysBYmYNjZX9Wr4F/mwJww==" spinCount="100000" sheet="1" formatCells="0" selectLockedCells="1"/>
  <mergeCells count="11">
    <mergeCell ref="Q12:S13"/>
    <mergeCell ref="R10:S10"/>
    <mergeCell ref="R11:S11"/>
    <mergeCell ref="D1:K1"/>
    <mergeCell ref="D3:T3"/>
    <mergeCell ref="D7:E7"/>
    <mergeCell ref="K7:M7"/>
    <mergeCell ref="P5:T5"/>
    <mergeCell ref="P7:P9"/>
    <mergeCell ref="T7:T9"/>
    <mergeCell ref="Q7:S9"/>
  </mergeCells>
  <conditionalFormatting sqref="D15:T19">
    <cfRule type="expression" dxfId="1" priority="3">
      <formula>$Q$12="FASEADA"</formula>
    </cfRule>
    <cfRule type="expression" dxfId="0" priority="4">
      <formula>$Q$12="2A 9M 18D"</formula>
    </cfRule>
  </conditionalFormatting>
  <dataValidations count="1">
    <dataValidation type="date" allowBlank="1" showInputMessage="1" showErrorMessage="1" sqref="E10" xr:uid="{00000000-0002-0000-0000-000000000000}">
      <formula1>39448</formula1>
      <formula2>46022</formula2>
    </dataValidation>
  </dataValidations>
  <pageMargins left="0.7" right="0.7" top="0.75" bottom="0.75" header="0.3" footer="0.3"/>
  <pageSetup paperSize="9" orientation="portrait" horizontalDpi="1200" verticalDpi="1200" r:id="rId1"/>
  <ignoredErrors>
    <ignoredError sqref="L13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1000000}">
          <x14:formula1>
            <xm:f>DADOS!$A$2:$A$12</xm:f>
          </x14:formula1>
          <xm:sqref>E9</xm:sqref>
        </x14:dataValidation>
        <x14:dataValidation type="list" allowBlank="1" showInputMessage="1" showErrorMessage="1" xr:uid="{00000000-0002-0000-0000-000002000000}">
          <x14:formula1>
            <xm:f>DADOS!$G$2:$G$4</xm:f>
          </x14:formula1>
          <xm:sqref>E12</xm:sqref>
        </x14:dataValidation>
        <x14:dataValidation type="list" allowBlank="1" showInputMessage="1" showErrorMessage="1" xr:uid="{00000000-0002-0000-0000-000003000000}">
          <x14:formula1>
            <xm:f>DADOS!$J$2:$J$4</xm:f>
          </x14:formula1>
          <xm:sqref>E13</xm:sqref>
        </x14:dataValidation>
        <x14:dataValidation type="list" allowBlank="1" showInputMessage="1" showErrorMessage="1" xr:uid="{00000000-0002-0000-0000-000004000000}">
          <x14:formula1>
            <xm:f>DADOS!$D$2:$D$4</xm:f>
          </x14:formula1>
          <xm:sqref>E11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2"/>
  <sheetViews>
    <sheetView workbookViewId="0">
      <selection activeCell="E6" sqref="E6"/>
    </sheetView>
  </sheetViews>
  <sheetFormatPr defaultRowHeight="15" x14ac:dyDescent="0.25"/>
  <cols>
    <col min="3" max="3" width="1.7109375" customWidth="1"/>
    <col min="4" max="4" width="13.140625" style="2" customWidth="1"/>
    <col min="5" max="5" width="12.28515625" style="2" customWidth="1"/>
    <col min="6" max="6" width="1.7109375" style="2" customWidth="1"/>
    <col min="7" max="8" width="9.140625" style="2"/>
    <col min="9" max="9" width="2.5703125" style="2" customWidth="1"/>
    <col min="10" max="10" width="14.85546875" style="2" customWidth="1"/>
    <col min="11" max="11" width="9.140625" style="2"/>
    <col min="12" max="12" width="2.42578125" customWidth="1"/>
    <col min="13" max="13" width="16" customWidth="1"/>
  </cols>
  <sheetData>
    <row r="1" spans="1:15" x14ac:dyDescent="0.25">
      <c r="A1" s="1" t="s">
        <v>0</v>
      </c>
      <c r="B1" s="1" t="s">
        <v>1</v>
      </c>
      <c r="D1" s="1" t="s">
        <v>11</v>
      </c>
      <c r="E1" s="1" t="s">
        <v>5</v>
      </c>
      <c r="G1" s="1" t="s">
        <v>2</v>
      </c>
      <c r="H1" s="1" t="s">
        <v>5</v>
      </c>
      <c r="J1" s="1" t="s">
        <v>8</v>
      </c>
      <c r="K1" s="1" t="s">
        <v>5</v>
      </c>
      <c r="M1" s="3" t="s">
        <v>18</v>
      </c>
      <c r="N1" s="3" t="s">
        <v>19</v>
      </c>
      <c r="O1" s="3" t="s">
        <v>20</v>
      </c>
    </row>
    <row r="2" spans="1:15" ht="18.75" x14ac:dyDescent="0.3">
      <c r="A2" s="1"/>
      <c r="B2" s="1"/>
      <c r="D2" s="7" t="s">
        <v>41</v>
      </c>
      <c r="E2" s="1"/>
      <c r="G2" s="1"/>
      <c r="H2" s="1"/>
      <c r="J2" s="1"/>
      <c r="K2" s="1"/>
      <c r="M2" s="1"/>
      <c r="N2" s="1"/>
      <c r="O2" s="1"/>
    </row>
    <row r="3" spans="1:15" ht="18.75" x14ac:dyDescent="0.3">
      <c r="A3" s="7">
        <v>1</v>
      </c>
      <c r="B3" s="1">
        <v>1460</v>
      </c>
      <c r="D3" s="7" t="s">
        <v>12</v>
      </c>
      <c r="E3" s="1" t="s">
        <v>6</v>
      </c>
      <c r="G3" s="7" t="s">
        <v>3</v>
      </c>
      <c r="H3" s="1" t="s">
        <v>10</v>
      </c>
      <c r="J3" s="7" t="s">
        <v>3</v>
      </c>
      <c r="K3" s="1" t="s">
        <v>9</v>
      </c>
      <c r="M3" s="4">
        <v>43617</v>
      </c>
      <c r="N3" s="1">
        <v>11</v>
      </c>
      <c r="O3" s="1">
        <v>9</v>
      </c>
    </row>
    <row r="4" spans="1:15" ht="18.75" x14ac:dyDescent="0.3">
      <c r="A4" s="7">
        <v>2</v>
      </c>
      <c r="B4" s="1">
        <v>1460</v>
      </c>
      <c r="D4" s="7" t="s">
        <v>13</v>
      </c>
      <c r="E4" s="1" t="s">
        <v>10</v>
      </c>
      <c r="G4" s="7" t="s">
        <v>4</v>
      </c>
      <c r="H4" s="1" t="s">
        <v>7</v>
      </c>
      <c r="J4" s="7" t="s">
        <v>4</v>
      </c>
      <c r="K4" s="1" t="s">
        <v>7</v>
      </c>
      <c r="M4" s="4">
        <v>43983</v>
      </c>
      <c r="N4" s="1">
        <v>11</v>
      </c>
      <c r="O4" s="1">
        <v>9</v>
      </c>
    </row>
    <row r="5" spans="1:15" ht="18.75" x14ac:dyDescent="0.3">
      <c r="A5" s="7">
        <v>3</v>
      </c>
      <c r="B5" s="1">
        <v>1460</v>
      </c>
      <c r="M5" s="4">
        <v>44348</v>
      </c>
      <c r="N5" s="1">
        <v>11</v>
      </c>
      <c r="O5" s="1">
        <v>9</v>
      </c>
    </row>
    <row r="6" spans="1:15" ht="18.75" x14ac:dyDescent="0.3">
      <c r="A6" s="7">
        <v>4</v>
      </c>
      <c r="B6" s="1">
        <v>1460</v>
      </c>
    </row>
    <row r="7" spans="1:15" ht="18.75" x14ac:dyDescent="0.3">
      <c r="A7" s="7">
        <v>5</v>
      </c>
      <c r="B7" s="1">
        <v>730</v>
      </c>
    </row>
    <row r="8" spans="1:15" ht="18.75" x14ac:dyDescent="0.3">
      <c r="A8" s="7">
        <v>6</v>
      </c>
      <c r="B8" s="1">
        <v>1460</v>
      </c>
    </row>
    <row r="9" spans="1:15" ht="18.75" x14ac:dyDescent="0.3">
      <c r="A9" s="7">
        <v>7</v>
      </c>
      <c r="B9" s="1">
        <v>1460</v>
      </c>
    </row>
    <row r="10" spans="1:15" ht="18.75" x14ac:dyDescent="0.3">
      <c r="A10" s="7">
        <v>8</v>
      </c>
      <c r="B10" s="1">
        <v>1460</v>
      </c>
    </row>
    <row r="11" spans="1:15" ht="18.75" x14ac:dyDescent="0.3">
      <c r="A11" s="7">
        <v>9</v>
      </c>
      <c r="B11" s="1">
        <v>1460</v>
      </c>
    </row>
    <row r="12" spans="1:15" ht="18.75" x14ac:dyDescent="0.3">
      <c r="A12" s="7">
        <v>10</v>
      </c>
      <c r="B12" s="1">
        <v>1460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SIMULADOR</vt:lpstr>
      <vt:lpstr>DADOS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Arlindo</dc:creator>
  <cp:lastModifiedBy>Arlindo Ferreira</cp:lastModifiedBy>
  <dcterms:created xsi:type="dcterms:W3CDTF">2019-04-05T17:58:12Z</dcterms:created>
  <dcterms:modified xsi:type="dcterms:W3CDTF">2019-05-11T21:10:45Z</dcterms:modified>
</cp:coreProperties>
</file>