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ropbox\Documentos\2014-2015\"/>
    </mc:Choice>
  </mc:AlternateContent>
  <workbookProtection workbookPassword="C76B" lockStructure="1"/>
  <bookViews>
    <workbookView xWindow="0" yWindow="0" windowWidth="17895" windowHeight="8145" firstSheet="1" activeTab="1"/>
  </bookViews>
  <sheets>
    <sheet name="Folha3" sheetId="3" state="hidden" r:id="rId1"/>
    <sheet name="Simulador" sheetId="5" r:id="rId2"/>
  </sheets>
  <calcPr calcId="152511"/>
</workbook>
</file>

<file path=xl/calcChain.xml><?xml version="1.0" encoding="utf-8"?>
<calcChain xmlns="http://schemas.openxmlformats.org/spreadsheetml/2006/main">
  <c r="C28" i="5" l="1"/>
  <c r="R12" i="5"/>
  <c r="R20" i="5"/>
  <c r="R23" i="5" s="1"/>
  <c r="S7" i="5"/>
  <c r="S8" i="5"/>
  <c r="R34" i="5"/>
  <c r="S6" i="5"/>
  <c r="S5" i="5"/>
  <c r="D4" i="5"/>
  <c r="R21" i="5" s="1"/>
  <c r="R22" i="5"/>
  <c r="R27" i="5"/>
  <c r="S27" i="5" s="1"/>
  <c r="P42" i="5"/>
  <c r="S26" i="5"/>
  <c r="R24" i="5"/>
  <c r="C30" i="5" s="1"/>
  <c r="S25" i="5"/>
  <c r="Q25" i="5"/>
  <c r="F14" i="5"/>
  <c r="G14" i="5" s="1"/>
  <c r="E15" i="5"/>
  <c r="F15" i="5" s="1"/>
  <c r="S24" i="5"/>
  <c r="S28" i="5" s="1"/>
  <c r="R29" i="5" s="1"/>
  <c r="G15" i="5" l="1"/>
  <c r="Q42" i="5"/>
  <c r="Q41" i="5"/>
  <c r="F12" i="5"/>
  <c r="G12" i="5"/>
  <c r="P43" i="5"/>
  <c r="R47" i="5" s="1"/>
  <c r="S21" i="5"/>
  <c r="R48" i="5"/>
  <c r="G18" i="5" l="1"/>
  <c r="H19" i="5"/>
  <c r="G19" i="5"/>
  <c r="G20" i="5" s="1"/>
  <c r="R13" i="5"/>
  <c r="R14" i="5" s="1"/>
  <c r="C9" i="5"/>
  <c r="R32" i="5" l="1"/>
  <c r="S32" i="5" s="1"/>
  <c r="R31" i="5"/>
  <c r="R33" i="5" l="1"/>
  <c r="F23" i="5" s="1"/>
  <c r="C24" i="5"/>
  <c r="S33" i="5" l="1"/>
  <c r="G23" i="5" s="1"/>
  <c r="C26" i="5" s="1"/>
  <c r="D26" i="5" s="1"/>
  <c r="F25" i="5"/>
  <c r="C27" i="5"/>
  <c r="D27" i="5" s="1"/>
</calcChain>
</file>

<file path=xl/sharedStrings.xml><?xml version="1.0" encoding="utf-8"?>
<sst xmlns="http://schemas.openxmlformats.org/spreadsheetml/2006/main" count="64" uniqueCount="62">
  <si>
    <t>Termo</t>
  </si>
  <si>
    <t>3º escalão</t>
  </si>
  <si>
    <t>4º escalão</t>
  </si>
  <si>
    <t>2º escalão</t>
  </si>
  <si>
    <t>5º escalão</t>
  </si>
  <si>
    <t>7º escalão</t>
  </si>
  <si>
    <t>1º escalão</t>
  </si>
  <si>
    <t>congelamento:</t>
  </si>
  <si>
    <t>Início</t>
  </si>
  <si>
    <t>Nº de dias de permanência no escalão:</t>
  </si>
  <si>
    <t>Selecionar o escalão:</t>
  </si>
  <si>
    <t>tempo (anos)</t>
  </si>
  <si>
    <t>dias</t>
  </si>
  <si>
    <t>anos</t>
  </si>
  <si>
    <t>Data da última progressão:</t>
  </si>
  <si>
    <t>Nº de dias que faltam permanecer no escalão:</t>
  </si>
  <si>
    <t>nº de anos n escalão:</t>
  </si>
  <si>
    <t xml:space="preserve"> nº de dias do escalão:</t>
  </si>
  <si>
    <t>Próxima data de progressão:</t>
  </si>
  <si>
    <t>2º ou 4º escalão</t>
  </si>
  <si>
    <t>apreciação das condições:</t>
  </si>
  <si>
    <t>-------------</t>
  </si>
  <si>
    <t xml:space="preserve"> progressão Ano:</t>
  </si>
  <si>
    <t>Data de hoje:</t>
  </si>
  <si>
    <t>dias a descontar do congelamento:</t>
  </si>
  <si>
    <t>congelamentos</t>
  </si>
  <si>
    <t>1º termo</t>
  </si>
  <si>
    <t>2º termo</t>
  </si>
  <si>
    <t>Data previsível do descongelamento:</t>
  </si>
  <si>
    <t>J. Filipe</t>
  </si>
  <si>
    <t>correção para dias futuros do congelamento:</t>
  </si>
  <si>
    <t xml:space="preserve"> progressão mês:</t>
  </si>
  <si>
    <t>1º,3º,6º,7º,8º ou 9º escalão</t>
  </si>
  <si>
    <t>Ano de conclusão do processo de avaliação:</t>
  </si>
  <si>
    <t>(últimos dois dígitos)</t>
  </si>
  <si>
    <t>Se a apreciação for 1 ou 3:</t>
  </si>
  <si>
    <t>ano da última progressão:</t>
  </si>
  <si>
    <t>exceção:</t>
  </si>
  <si>
    <t>período desde:</t>
  </si>
  <si>
    <t>até</t>
  </si>
  <si>
    <t>mestrado</t>
  </si>
  <si>
    <t>Reduções no tempo de serviço</t>
  </si>
  <si>
    <t>doutoramento</t>
  </si>
  <si>
    <t>muitobom</t>
  </si>
  <si>
    <t>excelente</t>
  </si>
  <si>
    <t>6º escalão (4 anos)</t>
  </si>
  <si>
    <t>6º escalão (6 anos)</t>
  </si>
  <si>
    <t>8º escalão (4 anos)</t>
  </si>
  <si>
    <t>8º escalão (6 anos)</t>
  </si>
  <si>
    <t>9º escalão (4 anos)</t>
  </si>
  <si>
    <t>avaliação:</t>
  </si>
  <si>
    <t xml:space="preserve"> (deve apresentar requerimento para observação de aulas até dezembro de </t>
  </si>
  <si>
    <t>ano decorrente/ultimos digitos:</t>
  </si>
  <si>
    <t>9º escalão (6 anos)</t>
  </si>
  <si>
    <t>Reposicionados no índice 299 (8.º escalão) quando perfizerem 6 anos de tempo de serviço para efeitos de progressão no índice 245, ADD 2007-09 mínima de Bom e igual ou superior a Satisfaz a última classificação nos termos do DR 11/98 - DL 75/2010, art.º 8.º 1.</t>
  </si>
  <si>
    <t>9º escalão 6 anos:</t>
  </si>
  <si>
    <t>Verificar quais as condições que se aplicam de acordo com o previsto no n.º 2 do art.º 8.º e n.º 3 do art.º 9.º do DL 75/2010</t>
  </si>
  <si>
    <t>9º escalão 4 anos (nota):</t>
  </si>
  <si>
    <t>6º escalão 6 anos</t>
  </si>
  <si>
    <t>&gt;2015dias</t>
  </si>
  <si>
    <t>as duas condições</t>
  </si>
  <si>
    <t>6º escalão 6 anos com mais de 2015 dias: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</si>
</sst>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name val="Tahoma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sz val="5"/>
      <color indexed="49"/>
      <name val="Arial"/>
      <family val="2"/>
    </font>
    <font>
      <i/>
      <u/>
      <sz val="10"/>
      <color indexed="10"/>
      <name val="Arial"/>
      <family val="2"/>
    </font>
    <font>
      <b/>
      <i/>
      <sz val="14"/>
      <color indexed="3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i/>
      <sz val="9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2"/>
      </right>
      <top/>
      <bottom/>
      <diagonal/>
    </border>
    <border>
      <left style="medium">
        <color indexed="64"/>
      </left>
      <right style="thin">
        <color indexed="62"/>
      </right>
      <top/>
      <bottom/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medium">
        <color indexed="64"/>
      </left>
      <right style="thin">
        <color indexed="62"/>
      </right>
      <top/>
      <bottom style="medium">
        <color indexed="64"/>
      </bottom>
      <diagonal/>
    </border>
    <border>
      <left/>
      <right style="thin">
        <color indexed="62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2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14" fontId="6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quotePrefix="1" applyFont="1"/>
    <xf numFmtId="0" fontId="7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vertical="top" wrapText="1"/>
    </xf>
    <xf numFmtId="14" fontId="7" fillId="0" borderId="0" xfId="0" applyNumberFormat="1" applyFont="1"/>
    <xf numFmtId="0" fontId="0" fillId="2" borderId="6" xfId="0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/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/>
    <xf numFmtId="0" fontId="7" fillId="0" borderId="0" xfId="0" applyFont="1" applyAlignment="1">
      <alignment horizontal="left"/>
    </xf>
    <xf numFmtId="0" fontId="2" fillId="4" borderId="8" xfId="0" applyFont="1" applyFill="1" applyBorder="1"/>
    <xf numFmtId="0" fontId="6" fillId="4" borderId="8" xfId="0" applyFont="1" applyFill="1" applyBorder="1" applyAlignment="1">
      <alignment vertical="top" wrapText="1"/>
    </xf>
    <xf numFmtId="0" fontId="11" fillId="4" borderId="8" xfId="0" applyFont="1" applyFill="1" applyBorder="1"/>
    <xf numFmtId="0" fontId="2" fillId="4" borderId="9" xfId="0" applyFont="1" applyFill="1" applyBorder="1"/>
    <xf numFmtId="0" fontId="0" fillId="4" borderId="9" xfId="0" applyFill="1" applyBorder="1"/>
    <xf numFmtId="0" fontId="6" fillId="4" borderId="9" xfId="0" applyFont="1" applyFill="1" applyBorder="1" applyAlignment="1">
      <alignment vertical="top" wrapText="1"/>
    </xf>
    <xf numFmtId="0" fontId="2" fillId="4" borderId="10" xfId="0" applyFont="1" applyFill="1" applyBorder="1"/>
    <xf numFmtId="0" fontId="0" fillId="4" borderId="10" xfId="0" applyFill="1" applyBorder="1"/>
    <xf numFmtId="0" fontId="12" fillId="0" borderId="0" xfId="0" applyFont="1" applyAlignment="1">
      <alignment vertical="center" wrapText="1"/>
    </xf>
    <xf numFmtId="1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1" xfId="0" applyBorder="1"/>
    <xf numFmtId="0" fontId="7" fillId="0" borderId="0" xfId="0" applyFont="1" applyProtection="1">
      <protection locked="0"/>
    </xf>
    <xf numFmtId="0" fontId="13" fillId="0" borderId="0" xfId="0" applyFont="1"/>
    <xf numFmtId="0" fontId="0" fillId="5" borderId="12" xfId="0" applyFill="1" applyBorder="1" applyAlignment="1" applyProtection="1">
      <alignment horizontal="center" vertical="center" shrinkToFit="1"/>
      <protection locked="0"/>
    </xf>
    <xf numFmtId="14" fontId="0" fillId="5" borderId="12" xfId="0" applyNumberFormat="1" applyFill="1" applyBorder="1" applyAlignment="1" applyProtection="1">
      <alignment vertical="center"/>
      <protection locked="0"/>
    </xf>
    <xf numFmtId="14" fontId="1" fillId="0" borderId="6" xfId="0" applyNumberFormat="1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3" xfId="0" applyNumberFormat="1" applyFill="1" applyBorder="1" applyAlignment="1">
      <alignment vertical="center"/>
    </xf>
    <xf numFmtId="14" fontId="0" fillId="0" borderId="14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" fontId="3" fillId="4" borderId="9" xfId="0" applyNumberFormat="1" applyFont="1" applyFill="1" applyBorder="1" applyAlignment="1">
      <alignment vertical="center"/>
    </xf>
    <xf numFmtId="1" fontId="3" fillId="4" borderId="8" xfId="0" applyNumberFormat="1" applyFont="1" applyFill="1" applyBorder="1" applyAlignment="1">
      <alignment vertical="center"/>
    </xf>
    <xf numFmtId="14" fontId="3" fillId="4" borderId="10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6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right" vertical="center"/>
    </xf>
    <xf numFmtId="0" fontId="3" fillId="6" borderId="17" xfId="0" applyFont="1" applyFill="1" applyBorder="1" applyAlignment="1">
      <alignment horizontal="right" vertical="center"/>
    </xf>
    <xf numFmtId="0" fontId="2" fillId="6" borderId="18" xfId="0" applyFont="1" applyFill="1" applyBorder="1" applyAlignment="1">
      <alignment vertical="center"/>
    </xf>
    <xf numFmtId="0" fontId="2" fillId="6" borderId="18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vertical="center"/>
    </xf>
    <xf numFmtId="0" fontId="14" fillId="6" borderId="19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0" fillId="0" borderId="0" xfId="0" applyProtection="1"/>
    <xf numFmtId="0" fontId="13" fillId="6" borderId="0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5" fillId="6" borderId="22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R$5" lockText="1"/>
</file>

<file path=xl/ctrlProps/ctrlProp2.xml><?xml version="1.0" encoding="utf-8"?>
<formControlPr xmlns="http://schemas.microsoft.com/office/spreadsheetml/2009/9/main" objectType="CheckBox" fmlaLink="$R$6" lockText="1"/>
</file>

<file path=xl/ctrlProps/ctrlProp3.xml><?xml version="1.0" encoding="utf-8"?>
<formControlPr xmlns="http://schemas.microsoft.com/office/spreadsheetml/2009/9/main" objectType="Radio" checked="Checked" firstButton="1" fmlaLink="$R$10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4</xdr:row>
      <xdr:rowOff>152400</xdr:rowOff>
    </xdr:from>
    <xdr:to>
      <xdr:col>11</xdr:col>
      <xdr:colOff>247650</xdr:colOff>
      <xdr:row>15</xdr:row>
      <xdr:rowOff>47625</xdr:rowOff>
    </xdr:to>
    <xdr:sp macro="" textlink="">
      <xdr:nvSpPr>
        <xdr:cNvPr id="1649" name="Rectângulo 3"/>
        <xdr:cNvSpPr>
          <a:spLocks noChangeArrowheads="1"/>
        </xdr:cNvSpPr>
      </xdr:nvSpPr>
      <xdr:spPr bwMode="auto">
        <a:xfrm>
          <a:off x="5934075" y="819150"/>
          <a:ext cx="3086100" cy="1695450"/>
        </a:xfrm>
        <a:prstGeom prst="rect">
          <a:avLst/>
        </a:prstGeom>
        <a:solidFill>
          <a:srgbClr val="FFFF99">
            <a:alpha val="58038"/>
          </a:srgbClr>
        </a:solidFill>
        <a:ln w="9525" algn="ctr">
          <a:solidFill>
            <a:srgbClr val="7F7F7F"/>
          </a:solidFill>
          <a:round/>
          <a:headEnd/>
          <a:tailEnd/>
        </a:ln>
      </xdr:spPr>
    </xdr:sp>
    <xdr:clientData/>
  </xdr:twoCellAnchor>
  <xdr:oneCellAnchor>
    <xdr:from>
      <xdr:col>2</xdr:col>
      <xdr:colOff>247651</xdr:colOff>
      <xdr:row>0</xdr:row>
      <xdr:rowOff>57689</xdr:rowOff>
    </xdr:from>
    <xdr:ext cx="7515224" cy="351886"/>
    <xdr:sp macro="" textlink="">
      <xdr:nvSpPr>
        <xdr:cNvPr id="2" name="Rectângulo 1"/>
        <xdr:cNvSpPr/>
      </xdr:nvSpPr>
      <xdr:spPr>
        <a:xfrm>
          <a:off x="1238251" y="57689"/>
          <a:ext cx="7515224" cy="3518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PT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Simulador para</a:t>
          </a:r>
          <a:r>
            <a:rPr lang="pt-PT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</a:t>
          </a:r>
          <a:r>
            <a:rPr lang="pt-PT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ontagem do tempo de serviço no escalão</a:t>
          </a:r>
        </a:p>
      </xdr:txBody>
    </xdr:sp>
    <xdr:clientData/>
  </xdr:oneCellAnchor>
  <xdr:oneCellAnchor>
    <xdr:from>
      <xdr:col>7</xdr:col>
      <xdr:colOff>314324</xdr:colOff>
      <xdr:row>5</xdr:row>
      <xdr:rowOff>1</xdr:rowOff>
    </xdr:from>
    <xdr:ext cx="2867025" cy="304800"/>
    <xdr:sp macro="" textlink="">
      <xdr:nvSpPr>
        <xdr:cNvPr id="3" name="CaixaDeTexto 2"/>
        <xdr:cNvSpPr txBox="1"/>
      </xdr:nvSpPr>
      <xdr:spPr>
        <a:xfrm>
          <a:off x="5629274" y="828676"/>
          <a:ext cx="286702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PT" sz="1000" b="1"/>
            <a:t>selecione as</a:t>
          </a:r>
          <a:r>
            <a:rPr lang="pt-PT" sz="1000" b="1" baseline="0"/>
            <a:t> opções que se adaptam ao seu caso:</a:t>
          </a:r>
          <a:endParaRPr lang="pt-PT" sz="10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</xdr:row>
          <xdr:rowOff>85725</xdr:rowOff>
        </xdr:from>
        <xdr:to>
          <xdr:col>10</xdr:col>
          <xdr:colOff>1133475</xdr:colOff>
          <xdr:row>7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Obteve o grau académico de mestre (ECD, art.º 54.º 1).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66675</xdr:rowOff>
        </xdr:from>
        <xdr:to>
          <xdr:col>11</xdr:col>
          <xdr:colOff>19050</xdr:colOff>
          <xdr:row>9</xdr:row>
          <xdr:rowOff>123825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Obteve o grau académico de doutor (ECD, art.º 54.º 2).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10</xdr:row>
          <xdr:rowOff>19050</xdr:rowOff>
        </xdr:from>
        <xdr:to>
          <xdr:col>10</xdr:col>
          <xdr:colOff>657225</xdr:colOff>
          <xdr:row>11</xdr:row>
          <xdr:rowOff>123825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Obteve a menção de Bom no escalão anterior.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11</xdr:row>
          <xdr:rowOff>123825</xdr:rowOff>
        </xdr:from>
        <xdr:to>
          <xdr:col>10</xdr:col>
          <xdr:colOff>1095375</xdr:colOff>
          <xdr:row>13</xdr:row>
          <xdr:rowOff>104775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Obteve a menção de Muito Bom no escalão anterior.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85725</xdr:rowOff>
        </xdr:from>
        <xdr:to>
          <xdr:col>10</xdr:col>
          <xdr:colOff>1019175</xdr:colOff>
          <xdr:row>15</xdr:row>
          <xdr:rowOff>47625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Obteve a menção de Excelente no escalão anterior.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V65"/>
  <sheetViews>
    <sheetView showGridLines="0" showRowColHeaders="0" tabSelected="1" workbookViewId="0">
      <selection activeCell="G8" sqref="G8"/>
    </sheetView>
  </sheetViews>
  <sheetFormatPr defaultColWidth="0" defaultRowHeight="12.75" zeroHeight="1" x14ac:dyDescent="0.2"/>
  <cols>
    <col min="1" max="1" width="7.7109375" customWidth="1"/>
    <col min="2" max="2" width="7.140625" customWidth="1"/>
    <col min="3" max="3" width="23" customWidth="1"/>
    <col min="4" max="4" width="10.85546875" customWidth="1"/>
    <col min="5" max="5" width="10.140625" bestFit="1" customWidth="1"/>
    <col min="6" max="6" width="12.28515625" customWidth="1"/>
    <col min="7" max="7" width="13.7109375" customWidth="1"/>
    <col min="8" max="8" width="9.140625" customWidth="1"/>
    <col min="9" max="10" width="10.140625" bestFit="1" customWidth="1"/>
    <col min="11" max="11" width="17.28515625" customWidth="1"/>
    <col min="12" max="12" width="3.85546875" customWidth="1"/>
    <col min="13" max="13" width="9.140625" customWidth="1"/>
    <col min="14" max="14" width="9.140625" style="4" hidden="1" customWidth="1"/>
    <col min="15" max="15" width="13.5703125" style="4" hidden="1" customWidth="1"/>
    <col min="16" max="16" width="13.140625" style="4" hidden="1" customWidth="1"/>
    <col min="17" max="17" width="9.140625" style="4" hidden="1" customWidth="1"/>
    <col min="18" max="18" width="13.28515625" style="4" hidden="1" customWidth="1"/>
    <col min="19" max="19" width="13.5703125" style="4" hidden="1" customWidth="1"/>
    <col min="20" max="20" width="11" hidden="1" customWidth="1"/>
    <col min="21" max="21" width="9.140625" hidden="1" customWidth="1"/>
    <col min="22" max="22" width="10.140625" hidden="1" customWidth="1"/>
  </cols>
  <sheetData>
    <row r="1" spans="1:19" x14ac:dyDescent="0.2">
      <c r="A1" s="17" t="s">
        <v>29</v>
      </c>
      <c r="G1" s="60"/>
      <c r="Q1" s="4">
        <v>2</v>
      </c>
    </row>
    <row r="2" spans="1:19" x14ac:dyDescent="0.2">
      <c r="I2" s="2"/>
      <c r="J2" s="2"/>
      <c r="K2" s="3"/>
    </row>
    <row r="3" spans="1:19" ht="13.5" thickBot="1" x14ac:dyDescent="0.25">
      <c r="I3" s="2"/>
      <c r="J3" s="2"/>
      <c r="K3" s="3"/>
      <c r="P3" s="4" t="s">
        <v>11</v>
      </c>
    </row>
    <row r="4" spans="1:19" ht="13.5" thickBot="1" x14ac:dyDescent="0.25">
      <c r="C4" s="18" t="s">
        <v>23</v>
      </c>
      <c r="D4" s="19">
        <f ca="1">TODAY()</f>
        <v>42046</v>
      </c>
      <c r="E4" s="32"/>
      <c r="F4" s="32"/>
      <c r="G4" s="32"/>
      <c r="H4" s="32"/>
      <c r="I4" s="32"/>
      <c r="J4" s="32"/>
      <c r="K4" s="32"/>
      <c r="L4" s="32"/>
      <c r="O4" s="5" t="s">
        <v>21</v>
      </c>
      <c r="P4" s="30">
        <v>0</v>
      </c>
      <c r="S4" s="4" t="s">
        <v>41</v>
      </c>
    </row>
    <row r="5" spans="1:19" x14ac:dyDescent="0.2">
      <c r="O5" s="4" t="s">
        <v>6</v>
      </c>
      <c r="P5" s="31">
        <v>4</v>
      </c>
      <c r="Q5" s="4" t="s">
        <v>40</v>
      </c>
      <c r="R5" s="33" t="b">
        <v>1</v>
      </c>
      <c r="S5" s="4">
        <f>IF(R5=TRUE,365,0)</f>
        <v>365</v>
      </c>
    </row>
    <row r="6" spans="1:19" x14ac:dyDescent="0.2">
      <c r="C6" s="1"/>
      <c r="D6" s="1"/>
      <c r="E6" s="1"/>
      <c r="F6" s="16" t="s">
        <v>10</v>
      </c>
      <c r="G6" s="35" t="s">
        <v>1</v>
      </c>
      <c r="H6" s="64"/>
      <c r="I6" s="64"/>
      <c r="J6" s="64"/>
      <c r="K6" s="64"/>
      <c r="L6" s="64"/>
      <c r="O6" s="4" t="s">
        <v>3</v>
      </c>
      <c r="P6" s="31">
        <v>4</v>
      </c>
      <c r="Q6" s="4" t="s">
        <v>42</v>
      </c>
      <c r="R6" s="33" t="b">
        <v>0</v>
      </c>
      <c r="S6" s="4">
        <f>IF(R6=TRUE,730,0)</f>
        <v>0</v>
      </c>
    </row>
    <row r="7" spans="1:19" x14ac:dyDescent="0.2">
      <c r="C7" s="1"/>
      <c r="D7" s="1"/>
      <c r="E7" s="1"/>
      <c r="F7" s="1"/>
      <c r="H7" s="64"/>
      <c r="I7" s="64"/>
      <c r="J7" s="64"/>
      <c r="K7" s="64"/>
      <c r="L7" s="64"/>
      <c r="O7" s="4" t="s">
        <v>1</v>
      </c>
      <c r="P7" s="31">
        <v>4</v>
      </c>
      <c r="Q7" s="4" t="s">
        <v>43</v>
      </c>
      <c r="R7" s="33"/>
      <c r="S7" s="4">
        <f>IF(R10=2,180,0)</f>
        <v>0</v>
      </c>
    </row>
    <row r="8" spans="1:19" x14ac:dyDescent="0.2">
      <c r="C8" s="1"/>
      <c r="D8" s="1"/>
      <c r="E8" s="1"/>
      <c r="F8" s="16" t="s">
        <v>14</v>
      </c>
      <c r="G8" s="36">
        <v>40542</v>
      </c>
      <c r="O8" s="4" t="s">
        <v>2</v>
      </c>
      <c r="P8" s="31">
        <v>4</v>
      </c>
      <c r="Q8" s="4" t="s">
        <v>44</v>
      </c>
      <c r="R8" s="33"/>
      <c r="S8" s="4">
        <f>IF(R10=3,365,0)</f>
        <v>0</v>
      </c>
    </row>
    <row r="9" spans="1:19" x14ac:dyDescent="0.2">
      <c r="C9" s="34" t="str">
        <f ca="1">IF(G18&lt;0,"       A DATA DA ÚLTIMA PROGRESSÃO DEVE ESTAR ERRADA!","")</f>
        <v/>
      </c>
      <c r="D9" s="1"/>
      <c r="E9" s="1"/>
      <c r="F9" s="1"/>
      <c r="O9" s="4" t="s">
        <v>4</v>
      </c>
      <c r="P9" s="31">
        <v>2</v>
      </c>
    </row>
    <row r="10" spans="1:19" x14ac:dyDescent="0.2">
      <c r="C10" s="1"/>
      <c r="D10" s="1"/>
      <c r="E10" s="1"/>
      <c r="F10" s="16" t="s">
        <v>28</v>
      </c>
      <c r="G10" s="36">
        <v>42370</v>
      </c>
      <c r="H10" s="3"/>
      <c r="O10" s="4" t="s">
        <v>45</v>
      </c>
      <c r="P10" s="31">
        <v>4</v>
      </c>
      <c r="Q10" s="4" t="s">
        <v>50</v>
      </c>
      <c r="R10" s="33">
        <v>1</v>
      </c>
    </row>
    <row r="11" spans="1:19" ht="13.5" thickBot="1" x14ac:dyDescent="0.25">
      <c r="O11" s="4" t="s">
        <v>46</v>
      </c>
      <c r="P11" s="31">
        <v>6</v>
      </c>
    </row>
    <row r="12" spans="1:19" x14ac:dyDescent="0.2">
      <c r="D12" s="62" t="s">
        <v>7</v>
      </c>
      <c r="E12" s="63"/>
      <c r="F12" s="9">
        <f>SUM(F14:F15)</f>
        <v>2681</v>
      </c>
      <c r="G12" s="8">
        <f>SUM(G14:G15)</f>
        <v>7.3401779603011637</v>
      </c>
      <c r="O12" s="4" t="s">
        <v>5</v>
      </c>
      <c r="P12" s="31">
        <v>4</v>
      </c>
      <c r="Q12" s="6" t="s">
        <v>58</v>
      </c>
      <c r="R12" s="4">
        <f>IF(G6=O11,1,0)</f>
        <v>0</v>
      </c>
    </row>
    <row r="13" spans="1:19" x14ac:dyDescent="0.2">
      <c r="D13" s="15" t="s">
        <v>8</v>
      </c>
      <c r="E13" s="11" t="s">
        <v>0</v>
      </c>
      <c r="F13" s="10" t="s">
        <v>12</v>
      </c>
      <c r="G13" s="7" t="s">
        <v>13</v>
      </c>
      <c r="O13" s="4" t="s">
        <v>47</v>
      </c>
      <c r="P13" s="31">
        <v>4</v>
      </c>
      <c r="Q13" s="4" t="s">
        <v>59</v>
      </c>
      <c r="R13" s="4">
        <f ca="1">IF(G18&gt;2015,1,0)</f>
        <v>0</v>
      </c>
    </row>
    <row r="14" spans="1:19" x14ac:dyDescent="0.2">
      <c r="D14" s="37">
        <v>38594</v>
      </c>
      <c r="E14" s="38">
        <v>39447</v>
      </c>
      <c r="F14" s="39">
        <f>E14-D14+1</f>
        <v>854</v>
      </c>
      <c r="G14" s="40">
        <f>F14/365.25</f>
        <v>2.3381245722108144</v>
      </c>
      <c r="O14" s="4" t="s">
        <v>48</v>
      </c>
      <c r="P14" s="31">
        <v>6</v>
      </c>
      <c r="Q14" s="6" t="s">
        <v>60</v>
      </c>
      <c r="R14" s="4">
        <f ca="1">R12+R13</f>
        <v>0</v>
      </c>
    </row>
    <row r="15" spans="1:19" ht="13.5" thickBot="1" x14ac:dyDescent="0.25">
      <c r="D15" s="41">
        <v>40544</v>
      </c>
      <c r="E15" s="42">
        <f>IF(G10="",D4,G10)</f>
        <v>42370</v>
      </c>
      <c r="F15" s="43">
        <f>E15-D15+1</f>
        <v>1827</v>
      </c>
      <c r="G15" s="44">
        <f>F15/365.25</f>
        <v>5.0020533880903493</v>
      </c>
      <c r="O15" s="4" t="s">
        <v>49</v>
      </c>
      <c r="P15" s="31">
        <v>4</v>
      </c>
    </row>
    <row r="16" spans="1:19" ht="12.75" customHeight="1" x14ac:dyDescent="0.2">
      <c r="M16" s="13"/>
      <c r="N16" s="13"/>
      <c r="O16" s="4" t="s">
        <v>53</v>
      </c>
      <c r="P16" s="31">
        <v>6</v>
      </c>
    </row>
    <row r="17" spans="3:20" x14ac:dyDescent="0.2">
      <c r="M17" s="13"/>
    </row>
    <row r="18" spans="3:20" ht="15" x14ac:dyDescent="0.2">
      <c r="C18" s="24"/>
      <c r="D18" s="24"/>
      <c r="E18" s="24"/>
      <c r="F18" s="48" t="s">
        <v>9</v>
      </c>
      <c r="G18" s="45">
        <f ca="1">IF(G8="",0,D4-G8-R47+R48)</f>
        <v>1</v>
      </c>
      <c r="H18" s="25"/>
      <c r="I18" s="26"/>
      <c r="J18" s="26"/>
      <c r="K18" s="26"/>
      <c r="L18" s="26"/>
      <c r="M18" s="13"/>
      <c r="N18" s="13"/>
    </row>
    <row r="19" spans="3:20" ht="15" x14ac:dyDescent="0.2">
      <c r="C19" s="21"/>
      <c r="D19" s="21"/>
      <c r="E19" s="21"/>
      <c r="F19" s="49" t="s">
        <v>15</v>
      </c>
      <c r="G19" s="46">
        <f ca="1">IF((R23-G18)&lt;=0,0,IF(G8="","",R23-G18))</f>
        <v>1094</v>
      </c>
      <c r="H19" s="23" t="str">
        <f ca="1">IF((R23-G18)&lt;0,CONCATENATE("Já tem ",ABS(R23-G18)," dias a mais de permanência neste escalão."),"")</f>
        <v/>
      </c>
      <c r="I19" s="22"/>
      <c r="J19" s="22"/>
      <c r="K19" s="22"/>
      <c r="L19" s="22"/>
      <c r="M19" s="13"/>
      <c r="N19" s="13"/>
    </row>
    <row r="20" spans="3:20" ht="12.75" customHeight="1" x14ac:dyDescent="0.2">
      <c r="C20" s="27"/>
      <c r="D20" s="27"/>
      <c r="E20" s="27"/>
      <c r="F20" s="50" t="s">
        <v>18</v>
      </c>
      <c r="G20" s="47">
        <f ca="1">IF(G8="","",E15+G19)</f>
        <v>43464</v>
      </c>
      <c r="H20" s="28"/>
      <c r="I20" s="28"/>
      <c r="J20" s="28"/>
      <c r="K20" s="28"/>
      <c r="L20" s="28"/>
      <c r="N20" s="13"/>
      <c r="Q20" s="6" t="s">
        <v>16</v>
      </c>
      <c r="R20" s="4">
        <f>VLOOKUP(G6,O4:P16,2,FALSE)</f>
        <v>4</v>
      </c>
    </row>
    <row r="21" spans="3:20" x14ac:dyDescent="0.2">
      <c r="Q21" s="6" t="s">
        <v>52</v>
      </c>
      <c r="R21" s="4">
        <f ca="1">YEAR(D4)</f>
        <v>2015</v>
      </c>
      <c r="S21" s="20">
        <f ca="1">MOD(R21,100)</f>
        <v>15</v>
      </c>
    </row>
    <row r="22" spans="3:20" x14ac:dyDescent="0.2">
      <c r="Q22" s="6" t="s">
        <v>36</v>
      </c>
      <c r="R22" s="4">
        <f>YEAR(G8)</f>
        <v>2010</v>
      </c>
    </row>
    <row r="23" spans="3:20" ht="15" x14ac:dyDescent="0.2">
      <c r="C23" s="51"/>
      <c r="D23" s="51"/>
      <c r="E23" s="51"/>
      <c r="F23" s="52" t="str">
        <f ca="1">IF(G8="","",IF(R33&lt;R21,"O processo de avaliação deveria ter sido concluído em:","Ano de conclusão do processo de avaliação:"))</f>
        <v>Ano de conclusão do processo de avaliação:</v>
      </c>
      <c r="G23" s="53" t="str">
        <f ca="1">IF(G8="","",CONCATENATE(R33,"/",S33))</f>
        <v>2017/18</v>
      </c>
      <c r="H23" s="51"/>
      <c r="I23" s="51"/>
      <c r="J23" s="51"/>
      <c r="K23" s="51"/>
      <c r="L23" s="51"/>
      <c r="Q23" s="6" t="s">
        <v>17</v>
      </c>
      <c r="R23" s="4">
        <f>365*R20-SUM(S5:S8)</f>
        <v>1095</v>
      </c>
    </row>
    <row r="24" spans="3:20" ht="25.5" customHeight="1" x14ac:dyDescent="0.2">
      <c r="C24" s="65" t="str">
        <f ca="1">IF(G8="","",IF(G6=O16,R38,IF(R14=2,R37,IF((R21-R33)&gt;=1,CONCATENATE("  Considerando a regulamentação da ADD, a conclusão do processo de avaliação e a observação de aulas, quando necessária, ocorrem no ano escolar  ",R21,"/",S21+1,". De acordo com as orintações da DGAE também podem ocorrer no ano escolar ",R21+1,"/",S21+2,"."),""))))</f>
        <v/>
      </c>
      <c r="D24" s="65"/>
      <c r="E24" s="65"/>
      <c r="F24" s="65"/>
      <c r="G24" s="65"/>
      <c r="H24" s="65"/>
      <c r="I24" s="65"/>
      <c r="J24" s="65"/>
      <c r="K24" s="65"/>
      <c r="L24" s="65"/>
      <c r="Q24" s="6" t="s">
        <v>19</v>
      </c>
      <c r="R24" s="4" t="b">
        <f>OR(G6=O6,G6=O8)</f>
        <v>0</v>
      </c>
      <c r="S24" s="4">
        <f>IF(R24=TRUE,1,0)</f>
        <v>0</v>
      </c>
    </row>
    <row r="25" spans="3:20" ht="12.75" customHeight="1" x14ac:dyDescent="0.2">
      <c r="C25" s="54"/>
      <c r="D25" s="54"/>
      <c r="E25" s="54"/>
      <c r="F25" s="55" t="str">
        <f ca="1">IF(G8="","",IF((R21-R33)&gt;=1,"","Anos possíveis para observação de aulas:"))</f>
        <v>Anos possíveis para observação de aulas:</v>
      </c>
      <c r="G25" s="54"/>
      <c r="H25" s="54"/>
      <c r="I25" s="54"/>
      <c r="J25" s="54"/>
      <c r="K25" s="54"/>
      <c r="L25" s="54"/>
      <c r="Q25" s="6" t="str">
        <f>O4</f>
        <v>-------------</v>
      </c>
      <c r="S25" s="4">
        <f>IF(G6=O4,2,0)</f>
        <v>0</v>
      </c>
    </row>
    <row r="26" spans="3:20" ht="12.75" customHeight="1" x14ac:dyDescent="0.2">
      <c r="C26" s="56" t="str">
        <f ca="1">IF(G8="","",IF((R21-R33)&gt;=1,"",IF(R33&lt;R21,CONCATENATE(R21,"/",S21+1),G23)))</f>
        <v>2017/18</v>
      </c>
      <c r="D26" s="66" t="str">
        <f ca="1">IF(G8="","",IF(C26="","",IF(R33=R21,CONCATENATE(R36,R21,")"),CONCATENATE(R36,R33-1,")"))))</f>
        <v xml:space="preserve"> (deve apresentar requerimento para observação de aulas até dezembro de 2016)</v>
      </c>
      <c r="E26" s="66"/>
      <c r="F26" s="66"/>
      <c r="G26" s="66"/>
      <c r="H26" s="66"/>
      <c r="I26" s="66"/>
      <c r="J26" s="57"/>
      <c r="K26" s="57"/>
      <c r="L26" s="57"/>
      <c r="Q26" s="6" t="s">
        <v>4</v>
      </c>
      <c r="S26" s="4">
        <f>IF(G6=O9,3,0)</f>
        <v>0</v>
      </c>
    </row>
    <row r="27" spans="3:20" ht="12.75" customHeight="1" x14ac:dyDescent="0.2">
      <c r="C27" s="56" t="str">
        <f ca="1">IF(G8="","",IF(R33&lt;=R21,"",IF(G6&lt;&gt;O9,CONCATENATE(R33-1,"/",S33-1),"")))</f>
        <v>2016/17</v>
      </c>
      <c r="D27" s="66" t="str">
        <f ca="1">IF(C27="","",IF(G6=O9,"",IF(R33-1=R21,CONCATENATE(R36,R21,")"),CONCATENATE(R36,R33-2,")"))))</f>
        <v xml:space="preserve"> (deve apresentar requerimento para observação de aulas até dezembro de 2015)</v>
      </c>
      <c r="E27" s="66"/>
      <c r="F27" s="66"/>
      <c r="G27" s="66"/>
      <c r="H27" s="66"/>
      <c r="I27" s="66"/>
      <c r="J27" s="57"/>
      <c r="K27" s="57"/>
      <c r="L27" s="57"/>
      <c r="Q27" s="6" t="s">
        <v>32</v>
      </c>
      <c r="R27" s="4" t="b">
        <f>OR(G6=O5,G6=O7,G6=O10,G6=O12,G6=O13,G6=O15)</f>
        <v>1</v>
      </c>
      <c r="S27" s="4">
        <f>IF(R27=TRUE,4,0)</f>
        <v>4</v>
      </c>
    </row>
    <row r="28" spans="3:20" ht="12.75" customHeight="1" x14ac:dyDescent="0.2">
      <c r="C28" s="61" t="str">
        <f>IF(G6=O15," Nota: os 4 anos de tempo de serviço para efeitos de progressão de permanência neste escalão só é considerado a partir de 1 de janeiro de 2015 - DL 75/2010. art.º 9.º 3 c).","")</f>
        <v/>
      </c>
      <c r="D28" s="61"/>
      <c r="E28" s="61"/>
      <c r="F28" s="61"/>
      <c r="G28" s="61"/>
      <c r="H28" s="61"/>
      <c r="I28" s="61"/>
      <c r="J28" s="61"/>
      <c r="K28" s="61"/>
      <c r="L28" s="61"/>
      <c r="Q28" s="6" t="s">
        <v>20</v>
      </c>
      <c r="S28" s="4">
        <f>SUM(S24:S27)</f>
        <v>4</v>
      </c>
    </row>
    <row r="29" spans="3:20" ht="12.75" customHeight="1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Q29" s="6" t="s">
        <v>35</v>
      </c>
      <c r="R29" s="4" t="b">
        <f>OR(S28=1,S28=3)</f>
        <v>0</v>
      </c>
    </row>
    <row r="30" spans="3:20" ht="14.25" x14ac:dyDescent="0.2">
      <c r="C30" s="58" t="str">
        <f>IF(R24=TRUE,"Nota: é obrigatória a observação de aulas para efeitos de progressão.","")</f>
        <v/>
      </c>
      <c r="D30" s="59"/>
      <c r="E30" s="59"/>
      <c r="F30" s="59"/>
      <c r="G30" s="59"/>
      <c r="H30" s="59"/>
      <c r="I30" s="59"/>
      <c r="J30" s="59"/>
      <c r="K30" s="59"/>
      <c r="L30" s="59"/>
    </row>
    <row r="31" spans="3:20" x14ac:dyDescent="0.2">
      <c r="Q31" s="6" t="s">
        <v>31</v>
      </c>
      <c r="R31" s="4">
        <f ca="1">MONTH(G20)</f>
        <v>12</v>
      </c>
    </row>
    <row r="32" spans="3:20" hidden="1" x14ac:dyDescent="0.2">
      <c r="Q32" s="6" t="s">
        <v>22</v>
      </c>
      <c r="R32" s="4">
        <f ca="1">YEAR(G20)</f>
        <v>2018</v>
      </c>
      <c r="S32" s="4">
        <f ca="1">MOD(R32,100)</f>
        <v>18</v>
      </c>
      <c r="T32" s="4" t="s">
        <v>34</v>
      </c>
    </row>
    <row r="33" spans="3:22" hidden="1" x14ac:dyDescent="0.2">
      <c r="Q33" s="6" t="s">
        <v>33</v>
      </c>
      <c r="R33" s="4">
        <f ca="1">IF(R31&lt;9,R32-2,R32-1)</f>
        <v>2017</v>
      </c>
      <c r="S33" s="20">
        <f ca="1">MOD(R33,100)+1</f>
        <v>18</v>
      </c>
    </row>
    <row r="34" spans="3:22" hidden="1" x14ac:dyDescent="0.2">
      <c r="Q34" s="6" t="s">
        <v>37</v>
      </c>
      <c r="R34" s="4">
        <f>V34-T34+1</f>
        <v>243</v>
      </c>
      <c r="S34" s="4" t="s">
        <v>38</v>
      </c>
      <c r="T34" s="14">
        <v>41275</v>
      </c>
      <c r="U34" s="4" t="s">
        <v>39</v>
      </c>
      <c r="V34" s="14">
        <v>41517</v>
      </c>
    </row>
    <row r="35" spans="3:22" hidden="1" x14ac:dyDescent="0.2">
      <c r="Q35" s="6"/>
    </row>
    <row r="36" spans="3:22" hidden="1" x14ac:dyDescent="0.2">
      <c r="R36" s="4" t="s">
        <v>51</v>
      </c>
    </row>
    <row r="37" spans="3:22" hidden="1" x14ac:dyDescent="0.2">
      <c r="O37" s="6"/>
      <c r="Q37" s="6" t="s">
        <v>61</v>
      </c>
      <c r="R37" s="4" t="s">
        <v>54</v>
      </c>
    </row>
    <row r="38" spans="3:22" ht="12.75" hidden="1" customHeight="1" x14ac:dyDescent="0.2">
      <c r="Q38" s="6" t="s">
        <v>55</v>
      </c>
      <c r="R38" s="4" t="s">
        <v>56</v>
      </c>
    </row>
    <row r="39" spans="3:22" ht="12.75" hidden="1" customHeight="1" x14ac:dyDescent="0.2">
      <c r="C39" s="29"/>
      <c r="D39" s="29"/>
      <c r="E39" s="29"/>
      <c r="F39" s="29"/>
      <c r="G39" s="29"/>
      <c r="Q39" s="6" t="s">
        <v>57</v>
      </c>
    </row>
    <row r="40" spans="3:22" ht="12.75" hidden="1" customHeight="1" x14ac:dyDescent="0.2">
      <c r="C40" s="29"/>
      <c r="D40" s="29"/>
      <c r="E40" s="29"/>
      <c r="F40" s="29"/>
      <c r="G40" s="29"/>
      <c r="P40" s="4" t="s">
        <v>25</v>
      </c>
    </row>
    <row r="41" spans="3:22" ht="12.75" hidden="1" customHeight="1" x14ac:dyDescent="0.2">
      <c r="C41" s="29"/>
      <c r="D41" s="29"/>
      <c r="E41" s="29"/>
      <c r="F41" s="29"/>
      <c r="G41" s="29"/>
      <c r="P41" s="14">
        <v>1</v>
      </c>
      <c r="Q41" s="4">
        <f>SUM(F14:F15)</f>
        <v>2681</v>
      </c>
    </row>
    <row r="42" spans="3:22" ht="12.75" hidden="1" customHeight="1" x14ac:dyDescent="0.2">
      <c r="C42" s="29"/>
      <c r="D42" s="29"/>
      <c r="E42" s="29"/>
      <c r="F42" s="29"/>
      <c r="G42" s="29"/>
      <c r="O42" s="4" t="s">
        <v>26</v>
      </c>
      <c r="P42" s="14">
        <f>E14</f>
        <v>39447</v>
      </c>
      <c r="Q42" s="4">
        <f>F15</f>
        <v>1827</v>
      </c>
    </row>
    <row r="43" spans="3:22" ht="12.75" hidden="1" customHeight="1" x14ac:dyDescent="0.2">
      <c r="C43" s="29"/>
      <c r="D43" s="29"/>
      <c r="E43" s="29"/>
      <c r="F43" s="29"/>
      <c r="G43" s="29"/>
      <c r="O43" s="4" t="s">
        <v>27</v>
      </c>
      <c r="P43" s="14">
        <f>E15</f>
        <v>42370</v>
      </c>
    </row>
    <row r="44" spans="3:22" ht="12.75" hidden="1" customHeight="1" x14ac:dyDescent="0.2">
      <c r="C44" s="29"/>
      <c r="D44" s="29"/>
      <c r="E44" s="29"/>
      <c r="F44" s="29"/>
      <c r="G44" s="29"/>
      <c r="P44" s="14"/>
    </row>
    <row r="45" spans="3:22" ht="18.75" hidden="1" x14ac:dyDescent="0.2">
      <c r="C45" s="29"/>
      <c r="D45" s="29"/>
      <c r="E45" s="29"/>
      <c r="F45" s="29"/>
      <c r="G45" s="29"/>
    </row>
    <row r="46" spans="3:22" hidden="1" x14ac:dyDescent="0.2">
      <c r="P46" s="12"/>
    </row>
    <row r="47" spans="3:22" hidden="1" x14ac:dyDescent="0.2">
      <c r="Q47" s="6" t="s">
        <v>24</v>
      </c>
      <c r="R47" s="4">
        <f>VLOOKUP(G8,P41:Q43,2)</f>
        <v>1827</v>
      </c>
    </row>
    <row r="48" spans="3:22" hidden="1" x14ac:dyDescent="0.2">
      <c r="P48" s="12"/>
      <c r="Q48" s="6" t="s">
        <v>30</v>
      </c>
      <c r="R48" s="4">
        <f ca="1">IF((G10-D4)&lt;0,0,G10-D4)</f>
        <v>324</v>
      </c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spans="18:18" hidden="1" x14ac:dyDescent="0.2">
      <c r="R65" s="4" t="b">
        <v>1</v>
      </c>
    </row>
  </sheetData>
  <sheetProtection password="C76B" sheet="1" objects="1" selectLockedCells="1"/>
  <mergeCells count="6">
    <mergeCell ref="C28:L29"/>
    <mergeCell ref="D12:E12"/>
    <mergeCell ref="H6:L7"/>
    <mergeCell ref="C24:L24"/>
    <mergeCell ref="D26:I26"/>
    <mergeCell ref="D27:I27"/>
  </mergeCells>
  <phoneticPr fontId="0" type="noConversion"/>
  <dataValidations count="3">
    <dataValidation type="date" operator="greaterThanOrEqual" allowBlank="1" showInputMessage="1" showErrorMessage="1" errorTitle="Dado Inválido" error="A DATA INTRODUZIDA NÃO PODE SER ANTERIOR À DATA DE HOJE!" sqref="G10">
      <formula1>D4</formula1>
    </dataValidation>
    <dataValidation type="date" errorStyle="warning" operator="notBetween" allowBlank="1" showInputMessage="1" showErrorMessage="1" error="A data da última progessão está incuída num período de congelamento. Não haverá engano?" sqref="G8">
      <formula1>D14</formula1>
      <formula2>E14</formula2>
    </dataValidation>
    <dataValidation type="list" allowBlank="1" showInputMessage="1" showErrorMessage="1" sqref="G6">
      <formula1>$O$4:$O$16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locked="0" defaultSize="0" autoFill="0" autoLine="0" autoPict="0">
                <anchor moveWithCells="1">
                  <from>
                    <xdr:col>7</xdr:col>
                    <xdr:colOff>314325</xdr:colOff>
                    <xdr:row>6</xdr:row>
                    <xdr:rowOff>85725</xdr:rowOff>
                  </from>
                  <to>
                    <xdr:col>10</xdr:col>
                    <xdr:colOff>1133475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Check Box 70">
              <controlPr locked="0"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66675</xdr:rowOff>
                  </from>
                  <to>
                    <xdr:col>11</xdr:col>
                    <xdr:colOff>19050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Option Button 119">
              <controlPr locked="0" defaultSize="0" autoFill="0" autoLine="0" autoPict="0">
                <anchor moveWithCells="1">
                  <from>
                    <xdr:col>7</xdr:col>
                    <xdr:colOff>314325</xdr:colOff>
                    <xdr:row>10</xdr:row>
                    <xdr:rowOff>19050</xdr:rowOff>
                  </from>
                  <to>
                    <xdr:col>10</xdr:col>
                    <xdr:colOff>657225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Option Button 120">
              <controlPr locked="0" defaultSize="0" autoFill="0" autoLine="0" autoPict="0">
                <anchor moveWithCells="1">
                  <from>
                    <xdr:col>7</xdr:col>
                    <xdr:colOff>314325</xdr:colOff>
                    <xdr:row>11</xdr:row>
                    <xdr:rowOff>123825</xdr:rowOff>
                  </from>
                  <to>
                    <xdr:col>10</xdr:col>
                    <xdr:colOff>1095375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Option Button 121">
              <controlPr locked="0"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85725</xdr:rowOff>
                  </from>
                  <to>
                    <xdr:col>10</xdr:col>
                    <xdr:colOff>1019175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Folha3</vt:lpstr>
      <vt:lpstr>Simulador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Arlindo Ferreira</cp:lastModifiedBy>
  <cp:lastPrinted>2014-09-22T08:52:19Z</cp:lastPrinted>
  <dcterms:created xsi:type="dcterms:W3CDTF">1999-02-10T12:53:46Z</dcterms:created>
  <dcterms:modified xsi:type="dcterms:W3CDTF">2015-02-11T14:28:38Z</dcterms:modified>
</cp:coreProperties>
</file>